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06" windowWidth="15480" windowHeight="10740" activeTab="0"/>
  </bookViews>
  <sheets>
    <sheet name="Sheet1" sheetId="1" r:id="rId1"/>
    <sheet name="EXP NE" sheetId="2" state="hidden" r:id="rId2"/>
  </sheets>
  <definedNames>
    <definedName name="BDPrix">'Sheet1'!$A$4:$C$6</definedName>
    <definedName name="_xlnm.Print_Area" localSheetId="1">'EXP NE'!$E$1:$I$32</definedName>
  </definedNames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F5" authorId="0">
      <text>
        <r>
          <rPr>
            <b/>
            <sz val="8"/>
            <rFont val="Tahoma"/>
            <family val="0"/>
          </rPr>
          <t>£13</t>
        </r>
      </text>
    </comment>
    <comment ref="F6" authorId="0">
      <text>
        <r>
          <rPr>
            <b/>
            <sz val="8"/>
            <rFont val="Tahoma"/>
            <family val="0"/>
          </rPr>
          <t>£10</t>
        </r>
      </text>
    </comment>
  </commentList>
</comments>
</file>

<file path=xl/sharedStrings.xml><?xml version="1.0" encoding="utf-8"?>
<sst xmlns="http://schemas.openxmlformats.org/spreadsheetml/2006/main" count="109" uniqueCount="99">
  <si>
    <t>COUNTRY CODE</t>
  </si>
  <si>
    <t>PORT CODE</t>
  </si>
  <si>
    <t>CO</t>
  </si>
  <si>
    <t>DO</t>
  </si>
  <si>
    <t>PA</t>
  </si>
  <si>
    <t>VE</t>
  </si>
  <si>
    <t>CU</t>
  </si>
  <si>
    <t>JM</t>
  </si>
  <si>
    <t>NI</t>
  </si>
  <si>
    <t>SR</t>
  </si>
  <si>
    <t>HT</t>
  </si>
  <si>
    <t>TT</t>
  </si>
  <si>
    <t>HN</t>
  </si>
  <si>
    <t>CR</t>
  </si>
  <si>
    <t>GT</t>
  </si>
  <si>
    <t>PR</t>
  </si>
  <si>
    <t>SV</t>
  </si>
  <si>
    <t>EBS</t>
  </si>
  <si>
    <t>PORT OF DESTINATION</t>
  </si>
  <si>
    <t>20 DV</t>
  </si>
  <si>
    <t>40 DV</t>
  </si>
  <si>
    <t>FREIGHT</t>
  </si>
  <si>
    <t>CNL</t>
  </si>
  <si>
    <t>EIS</t>
  </si>
  <si>
    <t>BAF</t>
  </si>
  <si>
    <t>THC</t>
  </si>
  <si>
    <t>WR</t>
  </si>
  <si>
    <t>THD</t>
  </si>
  <si>
    <t>Remarks :</t>
  </si>
  <si>
    <t>IPS</t>
  </si>
  <si>
    <t xml:space="preserve">T/S </t>
  </si>
  <si>
    <t>Line</t>
  </si>
  <si>
    <t xml:space="preserve">Other </t>
  </si>
  <si>
    <t>Choose your port of destination :</t>
  </si>
  <si>
    <t xml:space="preserve">EFFECT : </t>
  </si>
  <si>
    <t>01.10.2011</t>
  </si>
  <si>
    <t>EXPIRY :</t>
  </si>
  <si>
    <t>31.12.2011</t>
  </si>
  <si>
    <t>Aruba</t>
  </si>
  <si>
    <t>Barbados</t>
  </si>
  <si>
    <t>Colombia</t>
  </si>
  <si>
    <t>Costa Rica</t>
  </si>
  <si>
    <t>Cuba</t>
  </si>
  <si>
    <t>Dominican Rep.</t>
  </si>
  <si>
    <t>Guatemala</t>
  </si>
  <si>
    <t>Honduras</t>
  </si>
  <si>
    <t>Haiti</t>
  </si>
  <si>
    <t>Jamaica</t>
  </si>
  <si>
    <t>Nicaragua</t>
  </si>
  <si>
    <t>Panama</t>
  </si>
  <si>
    <t>Puerto Rico</t>
  </si>
  <si>
    <t>Suriname</t>
  </si>
  <si>
    <t>El Salvador</t>
  </si>
  <si>
    <t>Trinidad and Tobago</t>
  </si>
  <si>
    <t>Venezuela</t>
  </si>
  <si>
    <t>Aruba, Orangestad</t>
  </si>
  <si>
    <t>Barranquilla</t>
  </si>
  <si>
    <t>Cartagena</t>
  </si>
  <si>
    <t>Bridgetown</t>
  </si>
  <si>
    <t>Caucedo</t>
  </si>
  <si>
    <t>Cristobal</t>
  </si>
  <si>
    <t>El Guamache</t>
  </si>
  <si>
    <t>Guanta</t>
  </si>
  <si>
    <t>La Guaira</t>
  </si>
  <si>
    <t>Puerto Cabello</t>
  </si>
  <si>
    <t>Havanna</t>
  </si>
  <si>
    <t>Kingston</t>
  </si>
  <si>
    <t>Managua</t>
  </si>
  <si>
    <t>Paramaribo</t>
  </si>
  <si>
    <t>Port au prince</t>
  </si>
  <si>
    <t>Puerto Cortes</t>
  </si>
  <si>
    <t>Puerto Limon</t>
  </si>
  <si>
    <t>Santo Tomas D.C.</t>
  </si>
  <si>
    <t>San Juan</t>
  </si>
  <si>
    <t>San Salvador</t>
  </si>
  <si>
    <t>Port of Spain</t>
  </si>
  <si>
    <t>For your information :</t>
  </si>
  <si>
    <t>From  HAIFA only</t>
  </si>
  <si>
    <t>AARHUS</t>
  </si>
  <si>
    <t>ANTWERPEN</t>
  </si>
  <si>
    <t>BELFAST</t>
  </si>
  <si>
    <t>GENOA</t>
  </si>
  <si>
    <t>DK</t>
  </si>
  <si>
    <t>BE</t>
  </si>
  <si>
    <t>Central America Export</t>
  </si>
  <si>
    <t>TT HFA</t>
  </si>
  <si>
    <t>TT ASH</t>
  </si>
  <si>
    <t>PRIX1A</t>
  </si>
  <si>
    <t>PRIX1B</t>
  </si>
  <si>
    <t>VILLE</t>
  </si>
  <si>
    <t>Choix ville</t>
  </si>
  <si>
    <t>Prix 1A</t>
  </si>
  <si>
    <t>Prix 1B</t>
  </si>
  <si>
    <t>Prix</t>
  </si>
  <si>
    <t>Qte</t>
  </si>
  <si>
    <t>Total</t>
  </si>
  <si>
    <t>BDPrix</t>
  </si>
  <si>
    <t>Noms de champ</t>
  </si>
  <si>
    <t>$A$4:$C$6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</si>
</sst>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[$€-40C]"/>
    <numFmt numFmtId="178" formatCode="[$DKK]\ #,##0"/>
    <numFmt numFmtId="179" formatCode="[$£-809]#,##0"/>
    <numFmt numFmtId="180" formatCode="[$€-2]\ #,##0"/>
    <numFmt numFmtId="181" formatCode="[$NOK]\ #,##0"/>
    <numFmt numFmtId="182" formatCode="[$SEK]\ #,##0"/>
    <numFmt numFmtId="183" formatCode="[$-409]dddd\,\ mmmm\ dd\,\ yyyy"/>
    <numFmt numFmtId="184" formatCode="[$-409]h:mm:ss\ AM/PM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3"/>
      <color indexed="18"/>
      <name val="Arial"/>
      <family val="2"/>
    </font>
    <font>
      <b/>
      <sz val="20"/>
      <color indexed="20"/>
      <name val="Arial"/>
      <family val="2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thin"/>
      <top style="thin"/>
      <bottom style="thin"/>
    </border>
    <border>
      <left style="thin"/>
      <right style="double">
        <color indexed="18"/>
      </right>
      <top style="thin"/>
      <bottom style="thin"/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thin"/>
      <top style="thin"/>
      <bottom style="double">
        <color indexed="18"/>
      </bottom>
    </border>
    <border>
      <left style="thin"/>
      <right style="thin"/>
      <top style="thin"/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thin"/>
      <right style="double">
        <color indexed="18"/>
      </right>
      <top style="thin"/>
      <bottom style="double">
        <color indexed="18"/>
      </bottom>
    </border>
    <border>
      <left style="double">
        <color indexed="18"/>
      </left>
      <right style="thin"/>
      <top style="double">
        <color indexed="18"/>
      </top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double">
        <color indexed="18"/>
      </top>
      <bottom style="thin"/>
    </border>
    <border>
      <left style="thin"/>
      <right style="double">
        <color indexed="18"/>
      </right>
      <top style="double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72" fontId="9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12" fillId="3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0" fontId="14" fillId="4" borderId="1" xfId="0" applyFont="1" applyFill="1" applyBorder="1" applyAlignment="1">
      <alignment/>
    </xf>
    <xf numFmtId="179" fontId="14" fillId="0" borderId="20" xfId="0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4" fillId="4" borderId="20" xfId="0" applyFont="1" applyFill="1" applyBorder="1" applyAlignment="1">
      <alignment/>
    </xf>
    <xf numFmtId="0" fontId="0" fillId="0" borderId="21" xfId="0" applyFill="1" applyBorder="1" applyAlignment="1">
      <alignment horizontal="left" vertical="top" wrapText="1" shrinkToFit="1" readingOrder="1"/>
    </xf>
    <xf numFmtId="0" fontId="0" fillId="0" borderId="22" xfId="0" applyFill="1" applyBorder="1" applyAlignment="1">
      <alignment horizontal="left" vertical="top" wrapText="1" shrinkToFit="1" readingOrder="1"/>
    </xf>
    <xf numFmtId="0" fontId="0" fillId="0" borderId="1" xfId="0" applyFill="1" applyBorder="1" applyAlignment="1">
      <alignment horizontal="left" vertical="top" wrapText="1" shrinkToFit="1" readingOrder="1"/>
    </xf>
    <xf numFmtId="0" fontId="0" fillId="0" borderId="5" xfId="0" applyFill="1" applyBorder="1" applyAlignment="1">
      <alignment horizontal="left" vertical="top" wrapText="1" shrinkToFit="1" readingOrder="1"/>
    </xf>
    <xf numFmtId="0" fontId="0" fillId="0" borderId="15" xfId="0" applyFill="1" applyBorder="1" applyAlignment="1">
      <alignment horizontal="left" vertical="top" wrapText="1" shrinkToFit="1" readingOrder="1"/>
    </xf>
    <xf numFmtId="0" fontId="0" fillId="0" borderId="17" xfId="0" applyFill="1" applyBorder="1" applyAlignment="1">
      <alignment horizontal="left" vertical="top" wrapText="1" shrinkToFit="1" readingOrder="1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95250</xdr:rowOff>
    </xdr:from>
    <xdr:to>
      <xdr:col>12</xdr:col>
      <xdr:colOff>714375</xdr:colOff>
      <xdr:row>28</xdr:row>
      <xdr:rowOff>95250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4362450" y="95250"/>
          <a:ext cx="449580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Fonction Rechv() qui récupère le format dans un commentaire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-On récupère le nombre dans la cellule
-On écrit en blanc/blanc
-Un commentaire contient le nombre+format
-On peut effectuer des calculs sur le résultat qui est numérique
-Si le prix est modifié dans la BD, il y a mise à jour du résultat.
-Pour accéder à la cellule, déplacer le commentaire (F9 pour le repositionner)
Function rechV(quoi, champ, col)
  Application.Volatile
  Set f = Sheets(Application.Caller.Parent.Name)
  cel = Application.Caller.Address
  p = Application.Match(quoi, Application.Index(champ, , 1), 0)
  With f.Range(cel)
      If .Comment Is Nothing Then .AddComment
       .Comment.Shape.Width = .Width / 2
       .Comment.Shape.Height = .Height
       .Comment.Shape.Left = .Left + .Width / 2
       .Comment.Shape.Top = .Top
       .Comment.Shape.Line.Visible = msoFalse
       .Comment.Shape.Fill.Visible = msoFalse
       .Comment.Visible = True
       .Comment.Text Text:=champ.Cells(p, col).Text
  End With
  rechV = champ.Cells(p, col)
End Function
</a:t>
          </a:r>
        </a:p>
      </xdr:txBody>
    </xdr:sp>
    <xdr:clientData/>
  </xdr:twoCellAnchor>
  <xdr:twoCellAnchor>
    <xdr:from>
      <xdr:col>4</xdr:col>
      <xdr:colOff>285750</xdr:colOff>
      <xdr:row>7</xdr:row>
      <xdr:rowOff>28575</xdr:rowOff>
    </xdr:from>
    <xdr:to>
      <xdr:col>6</xdr:col>
      <xdr:colOff>304800</xdr:colOff>
      <xdr:row>8</xdr:row>
      <xdr:rowOff>95250</xdr:rowOff>
    </xdr:to>
    <xdr:sp>
      <xdr:nvSpPr>
        <xdr:cNvPr id="2" name="TextBox 63"/>
        <xdr:cNvSpPr txBox="1">
          <a:spLocks noChangeArrowheads="1"/>
        </xdr:cNvSpPr>
      </xdr:nvSpPr>
      <xdr:spPr>
        <a:xfrm>
          <a:off x="2362200" y="9620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=RECHV(F2;BDPrix;2)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219075</xdr:rowOff>
    </xdr:from>
    <xdr:to>
      <xdr:col>3</xdr:col>
      <xdr:colOff>180975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00" y="3905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1"/>
  <sheetViews>
    <sheetView showGridLines="0" tabSelected="1" workbookViewId="0" topLeftCell="A1">
      <selection activeCell="F12" sqref="F12"/>
    </sheetView>
  </sheetViews>
  <sheetFormatPr defaultColWidth="11.421875" defaultRowHeight="12.75"/>
  <cols>
    <col min="1" max="1" width="11.140625" style="53" customWidth="1"/>
    <col min="2" max="2" width="8.28125" style="53" customWidth="1"/>
    <col min="3" max="3" width="8.00390625" style="53" customWidth="1"/>
    <col min="4" max="4" width="3.7109375" style="53" customWidth="1"/>
    <col min="5" max="5" width="8.00390625" style="53" customWidth="1"/>
    <col min="6" max="6" width="8.421875" style="53" customWidth="1"/>
    <col min="7" max="7" width="4.57421875" style="53" customWidth="1"/>
    <col min="8" max="8" width="5.57421875" style="53" customWidth="1"/>
    <col min="9" max="9" width="7.28125" style="53" customWidth="1"/>
    <col min="10" max="10" width="8.28125" style="53" customWidth="1"/>
    <col min="11" max="16384" width="24.421875" style="53" customWidth="1"/>
  </cols>
  <sheetData>
    <row r="1" ht="10.5">
      <c r="F1" s="54" t="s">
        <v>90</v>
      </c>
    </row>
    <row r="2" ht="10.5">
      <c r="F2" s="60" t="s">
        <v>78</v>
      </c>
    </row>
    <row r="3" spans="1:4" ht="10.5">
      <c r="A3" s="55" t="s">
        <v>89</v>
      </c>
      <c r="B3" s="55" t="s">
        <v>87</v>
      </c>
      <c r="C3" s="55" t="s">
        <v>88</v>
      </c>
      <c r="D3" s="55"/>
    </row>
    <row r="4" spans="1:8" ht="10.5">
      <c r="A4" s="56" t="s">
        <v>79</v>
      </c>
      <c r="B4" s="57">
        <v>15</v>
      </c>
      <c r="C4" s="57">
        <v>17</v>
      </c>
      <c r="D4" s="58"/>
      <c r="F4" s="66" t="s">
        <v>93</v>
      </c>
      <c r="G4" s="65" t="s">
        <v>94</v>
      </c>
      <c r="H4" s="65" t="s">
        <v>95</v>
      </c>
    </row>
    <row r="5" spans="1:8" ht="10.5">
      <c r="A5" s="56" t="s">
        <v>78</v>
      </c>
      <c r="B5" s="57">
        <v>16</v>
      </c>
      <c r="C5" s="57">
        <v>17</v>
      </c>
      <c r="D5" s="59"/>
      <c r="E5" s="54" t="s">
        <v>91</v>
      </c>
      <c r="F5" s="67">
        <f>RECHV(F2,BDPrix,2)</f>
        <v>16</v>
      </c>
      <c r="G5" s="68">
        <v>2</v>
      </c>
      <c r="H5" s="68">
        <f>F5*G5</f>
        <v>32</v>
      </c>
    </row>
    <row r="6" spans="1:8" s="63" customFormat="1" ht="10.5">
      <c r="A6" s="56" t="s">
        <v>80</v>
      </c>
      <c r="B6" s="61">
        <v>13</v>
      </c>
      <c r="C6" s="61">
        <v>10</v>
      </c>
      <c r="D6" s="62"/>
      <c r="E6" s="54" t="s">
        <v>92</v>
      </c>
      <c r="F6" s="67">
        <f>RECHV(F2,BDPrix,3)</f>
        <v>17</v>
      </c>
      <c r="G6" s="68">
        <v>3</v>
      </c>
      <c r="H6" s="68">
        <f>F6*G6</f>
        <v>51</v>
      </c>
    </row>
    <row r="7" ht="10.5"/>
    <row r="8" spans="5:7" ht="10.5">
      <c r="E8" s="63"/>
      <c r="F8" s="63"/>
      <c r="G8" s="63"/>
    </row>
    <row r="9" ht="10.5">
      <c r="A9" s="54" t="s">
        <v>97</v>
      </c>
    </row>
    <row r="10" spans="1:2" ht="10.5">
      <c r="A10" s="64" t="s">
        <v>96</v>
      </c>
      <c r="B10" s="64" t="s">
        <v>98</v>
      </c>
    </row>
    <row r="11" spans="1:2" ht="10.5">
      <c r="A11" s="64"/>
      <c r="B11" s="64"/>
    </row>
  </sheetData>
  <dataValidations count="1">
    <dataValidation type="list" allowBlank="1" showInputMessage="1" showErrorMessage="1" sqref="F2">
      <formula1>INDEX(BDPrix,,1)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7"/>
  <sheetViews>
    <sheetView showGridLines="0" zoomScale="80" zoomScaleNormal="80" zoomScaleSheetLayoutView="100" workbookViewId="0" topLeftCell="A1">
      <selection activeCell="L31" sqref="L31"/>
    </sheetView>
  </sheetViews>
  <sheetFormatPr defaultColWidth="11.421875" defaultRowHeight="12.75"/>
  <cols>
    <col min="1" max="1" width="8.00390625" style="4" customWidth="1"/>
    <col min="2" max="2" width="17.8515625" style="4" bestFit="1" customWidth="1"/>
    <col min="3" max="3" width="19.28125" style="4" customWidth="1"/>
    <col min="4" max="4" width="4.8515625" style="4" customWidth="1"/>
    <col min="5" max="6" width="10.7109375" style="0" customWidth="1"/>
    <col min="7" max="7" width="2.00390625" style="0" customWidth="1"/>
    <col min="8" max="9" width="10.7109375" style="0" customWidth="1"/>
    <col min="10" max="20" width="9.140625" style="4" customWidth="1"/>
    <col min="21" max="16384" width="9.140625" style="0" customWidth="1"/>
  </cols>
  <sheetData>
    <row r="1" spans="5:9" ht="13.5" thickTop="1">
      <c r="E1" s="79" t="s">
        <v>18</v>
      </c>
      <c r="F1" s="80"/>
      <c r="G1" s="80"/>
      <c r="H1" s="80"/>
      <c r="I1" s="81"/>
    </row>
    <row r="2" spans="1:9" ht="35.25" customHeight="1">
      <c r="A2" s="33" t="s">
        <v>33</v>
      </c>
      <c r="E2" s="89" t="s">
        <v>81</v>
      </c>
      <c r="F2" s="90"/>
      <c r="G2" s="90"/>
      <c r="H2" s="90"/>
      <c r="I2" s="91"/>
    </row>
    <row r="3" spans="5:9" ht="6" customHeight="1">
      <c r="E3" s="15"/>
      <c r="F3" s="5"/>
      <c r="G3" s="5"/>
      <c r="H3" s="5"/>
      <c r="I3" s="16"/>
    </row>
    <row r="4" spans="5:9" ht="12.75" customHeight="1">
      <c r="E4" s="92" t="s">
        <v>0</v>
      </c>
      <c r="F4" s="93"/>
      <c r="G4" s="5"/>
      <c r="H4" s="93" t="s">
        <v>1</v>
      </c>
      <c r="I4" s="94"/>
    </row>
    <row r="5" spans="1:9" ht="18">
      <c r="A5" s="30" t="s">
        <v>84</v>
      </c>
      <c r="E5" s="83" t="e">
        <f>VLOOKUP(E2,Sheet1!#REF!,2,FALSE)</f>
        <v>#REF!</v>
      </c>
      <c r="F5" s="84"/>
      <c r="G5" s="31"/>
      <c r="H5" s="84" t="e">
        <f>VLOOKUP(E2,Sheet1!#REF!,3,FALSE)</f>
        <v>#REF!</v>
      </c>
      <c r="I5" s="85"/>
    </row>
    <row r="6" spans="5:9" ht="4.5" customHeight="1">
      <c r="E6" s="15"/>
      <c r="F6" s="5"/>
      <c r="G6" s="5"/>
      <c r="H6" s="5"/>
      <c r="I6" s="16"/>
    </row>
    <row r="7" spans="1:9" ht="21.75" customHeight="1">
      <c r="A7" s="4" t="s">
        <v>34</v>
      </c>
      <c r="B7" s="32" t="s">
        <v>35</v>
      </c>
      <c r="D7" s="2"/>
      <c r="E7" s="86" t="s">
        <v>19</v>
      </c>
      <c r="F7" s="87"/>
      <c r="G7" s="1"/>
      <c r="H7" s="87" t="s">
        <v>20</v>
      </c>
      <c r="I7" s="88"/>
    </row>
    <row r="8" spans="4:9" ht="3" customHeight="1">
      <c r="D8" s="2"/>
      <c r="E8" s="15"/>
      <c r="F8" s="5"/>
      <c r="G8" s="5"/>
      <c r="H8" s="5"/>
      <c r="I8" s="16"/>
    </row>
    <row r="9" spans="1:9" ht="12.75">
      <c r="A9" s="4" t="s">
        <v>36</v>
      </c>
      <c r="B9" s="32" t="s">
        <v>37</v>
      </c>
      <c r="D9" s="2"/>
      <c r="E9" s="17" t="s">
        <v>21</v>
      </c>
      <c r="F9" s="7" t="e">
        <f>VLOOKUP(E2,Sheet1!#REF!,5,FALSE)</f>
        <v>#REF!</v>
      </c>
      <c r="G9" s="5"/>
      <c r="H9" s="6" t="s">
        <v>21</v>
      </c>
      <c r="I9" s="18" t="e">
        <f>VLOOKUP(E2,Sheet1!#REF!,6,FALSE)</f>
        <v>#REF!</v>
      </c>
    </row>
    <row r="10" spans="4:9" ht="6" customHeight="1">
      <c r="D10" s="2"/>
      <c r="E10" s="19"/>
      <c r="F10" s="8"/>
      <c r="G10" s="5"/>
      <c r="H10" s="9"/>
      <c r="I10" s="20"/>
    </row>
    <row r="11" spans="1:9" ht="12.75">
      <c r="A11" s="34" t="s">
        <v>83</v>
      </c>
      <c r="B11" s="3" t="s">
        <v>38</v>
      </c>
      <c r="C11" s="3" t="s">
        <v>55</v>
      </c>
      <c r="D11" s="40"/>
      <c r="E11" s="17" t="s">
        <v>22</v>
      </c>
      <c r="F11" s="10" t="e">
        <f>VLOOKUP(E2,Sheet1!#REF!,7,FALSE)</f>
        <v>#REF!</v>
      </c>
      <c r="G11" s="5"/>
      <c r="H11" s="6" t="s">
        <v>22</v>
      </c>
      <c r="I11" s="21" t="e">
        <f>VLOOKUP(E2,Sheet1!#REF!,8,FALSE)</f>
        <v>#REF!</v>
      </c>
    </row>
    <row r="12" spans="1:9" ht="12.75">
      <c r="A12" s="34" t="s">
        <v>82</v>
      </c>
      <c r="B12" s="3" t="s">
        <v>39</v>
      </c>
      <c r="C12" s="3" t="s">
        <v>58</v>
      </c>
      <c r="D12" s="40"/>
      <c r="E12" s="17" t="s">
        <v>23</v>
      </c>
      <c r="F12" s="10" t="e">
        <f>VLOOKUP(E2,Sheet1!#REF!,9,FALSE)</f>
        <v>#REF!</v>
      </c>
      <c r="G12" s="5"/>
      <c r="H12" s="6" t="s">
        <v>23</v>
      </c>
      <c r="I12" s="21" t="e">
        <f>VLOOKUP(E2,Sheet1!#REF!,10,FALSE)</f>
        <v>#REF!</v>
      </c>
    </row>
    <row r="13" spans="1:9" ht="12.75">
      <c r="A13" s="35"/>
      <c r="B13" s="36"/>
      <c r="C13" s="36"/>
      <c r="D13" s="2"/>
      <c r="E13" s="17" t="s">
        <v>24</v>
      </c>
      <c r="F13" s="10" t="e">
        <f>VLOOKUP(E2,Sheet1!#REF!,11,FALSE)</f>
        <v>#REF!</v>
      </c>
      <c r="G13" s="5"/>
      <c r="H13" s="6" t="s">
        <v>24</v>
      </c>
      <c r="I13" s="21" t="e">
        <f>VLOOKUP(E2,Sheet1!#REF!,12,FALSE)</f>
        <v>#REF!</v>
      </c>
    </row>
    <row r="14" spans="1:9" ht="12.75">
      <c r="A14" s="35" t="s">
        <v>2</v>
      </c>
      <c r="B14" s="36" t="s">
        <v>40</v>
      </c>
      <c r="C14" s="36" t="s">
        <v>56</v>
      </c>
      <c r="D14" s="2"/>
      <c r="E14" s="17" t="s">
        <v>29</v>
      </c>
      <c r="F14" s="10" t="e">
        <f>VLOOKUP(E2,Sheet1!#REF!,13,FALSE)</f>
        <v>#REF!</v>
      </c>
      <c r="G14" s="5"/>
      <c r="H14" s="6" t="s">
        <v>29</v>
      </c>
      <c r="I14" s="21" t="e">
        <f>VLOOKUP(E2,Sheet1!#REF!,14,FALSE)</f>
        <v>#REF!</v>
      </c>
    </row>
    <row r="15" spans="1:9" ht="12.75">
      <c r="A15" s="37"/>
      <c r="B15" s="38"/>
      <c r="C15" s="38" t="s">
        <v>57</v>
      </c>
      <c r="D15" s="2"/>
      <c r="E15" s="17" t="s">
        <v>25</v>
      </c>
      <c r="F15" s="10" t="e">
        <f>VLOOKUP(E2,Sheet1!#REF!,15,FALSE)</f>
        <v>#REF!</v>
      </c>
      <c r="G15" s="5"/>
      <c r="H15" s="6" t="s">
        <v>25</v>
      </c>
      <c r="I15" s="21" t="e">
        <f>VLOOKUP(E2,Sheet1!#REF!,16,FALSE)</f>
        <v>#REF!</v>
      </c>
    </row>
    <row r="16" spans="1:9" ht="12.75">
      <c r="A16" s="34" t="s">
        <v>13</v>
      </c>
      <c r="B16" s="3" t="s">
        <v>41</v>
      </c>
      <c r="C16" s="3" t="s">
        <v>71</v>
      </c>
      <c r="D16" s="2"/>
      <c r="E16" s="17" t="s">
        <v>26</v>
      </c>
      <c r="F16" s="10" t="e">
        <f>VLOOKUP(E2,Sheet1!#REF!,17,FALSE)</f>
        <v>#REF!</v>
      </c>
      <c r="G16" s="5"/>
      <c r="H16" s="6" t="s">
        <v>26</v>
      </c>
      <c r="I16" s="21" t="e">
        <f>VLOOKUP(E2,Sheet1!#REF!,18,FALSE)</f>
        <v>#REF!</v>
      </c>
    </row>
    <row r="17" spans="1:9" ht="12.75">
      <c r="A17" s="34" t="s">
        <v>6</v>
      </c>
      <c r="B17" s="3" t="s">
        <v>42</v>
      </c>
      <c r="C17" s="3" t="s">
        <v>65</v>
      </c>
      <c r="D17" s="2"/>
      <c r="E17" s="19"/>
      <c r="F17" s="8"/>
      <c r="G17" s="5"/>
      <c r="H17" s="9"/>
      <c r="I17" s="22"/>
    </row>
    <row r="18" spans="1:9" ht="12.75">
      <c r="A18" s="34" t="s">
        <v>3</v>
      </c>
      <c r="B18" s="3" t="s">
        <v>43</v>
      </c>
      <c r="C18" s="3" t="s">
        <v>59</v>
      </c>
      <c r="D18" s="2"/>
      <c r="E18" s="25" t="s">
        <v>30</v>
      </c>
      <c r="F18" s="75" t="e">
        <f>VLOOKUP(E2,Sheet1!#REF!,4,FALSE)</f>
        <v>#REF!</v>
      </c>
      <c r="G18" s="75"/>
      <c r="H18" s="75"/>
      <c r="I18" s="26"/>
    </row>
    <row r="19" spans="1:9" ht="12.75">
      <c r="A19" s="34" t="s">
        <v>14</v>
      </c>
      <c r="B19" s="3" t="s">
        <v>44</v>
      </c>
      <c r="C19" s="3" t="s">
        <v>72</v>
      </c>
      <c r="D19" s="2"/>
      <c r="E19" s="15"/>
      <c r="F19" s="14"/>
      <c r="G19" s="14"/>
      <c r="H19" s="14"/>
      <c r="I19" s="27"/>
    </row>
    <row r="20" spans="1:9" ht="12.75">
      <c r="A20" s="34" t="s">
        <v>12</v>
      </c>
      <c r="B20" s="3" t="s">
        <v>45</v>
      </c>
      <c r="C20" s="3" t="s">
        <v>70</v>
      </c>
      <c r="D20" s="2"/>
      <c r="E20" s="25" t="s">
        <v>85</v>
      </c>
      <c r="F20" s="75" t="e">
        <f>VLOOKUP(E2,Sheet1!#REF!,24,FALSE)</f>
        <v>#REF!</v>
      </c>
      <c r="G20" s="75"/>
      <c r="H20" s="75"/>
      <c r="I20" s="26"/>
    </row>
    <row r="21" spans="1:9" ht="12.75">
      <c r="A21" s="34" t="s">
        <v>10</v>
      </c>
      <c r="B21" s="3" t="s">
        <v>46</v>
      </c>
      <c r="C21" s="3" t="s">
        <v>69</v>
      </c>
      <c r="D21" s="2"/>
      <c r="E21" s="52" t="s">
        <v>86</v>
      </c>
      <c r="F21" s="76"/>
      <c r="G21" s="77"/>
      <c r="H21" s="78"/>
      <c r="I21" s="26"/>
    </row>
    <row r="22" spans="1:9" ht="12.75">
      <c r="A22" s="34" t="s">
        <v>7</v>
      </c>
      <c r="B22" s="3" t="s">
        <v>47</v>
      </c>
      <c r="C22" s="3" t="s">
        <v>66</v>
      </c>
      <c r="D22" s="2"/>
      <c r="E22" s="15"/>
      <c r="F22" s="14"/>
      <c r="G22" s="14"/>
      <c r="H22" s="14"/>
      <c r="I22" s="27"/>
    </row>
    <row r="23" spans="1:9" ht="12.75">
      <c r="A23" s="34" t="s">
        <v>8</v>
      </c>
      <c r="B23" s="3" t="s">
        <v>48</v>
      </c>
      <c r="C23" s="3" t="s">
        <v>67</v>
      </c>
      <c r="D23" s="2"/>
      <c r="E23" s="25" t="s">
        <v>31</v>
      </c>
      <c r="F23" s="75" t="e">
        <f>VLOOKUP(E2,Sheet1!#REF!,25,FALSE)</f>
        <v>#REF!</v>
      </c>
      <c r="G23" s="75"/>
      <c r="H23" s="75"/>
      <c r="I23" s="26"/>
    </row>
    <row r="24" spans="1:9" ht="12.75">
      <c r="A24" s="34" t="s">
        <v>4</v>
      </c>
      <c r="B24" s="3" t="s">
        <v>49</v>
      </c>
      <c r="C24" s="3" t="s">
        <v>60</v>
      </c>
      <c r="D24" s="2"/>
      <c r="E24" s="15"/>
      <c r="F24" s="5"/>
      <c r="G24" s="5"/>
      <c r="H24" s="5"/>
      <c r="I24" s="16"/>
    </row>
    <row r="25" spans="1:9" ht="12.75">
      <c r="A25" s="34" t="s">
        <v>15</v>
      </c>
      <c r="B25" s="3" t="s">
        <v>50</v>
      </c>
      <c r="C25" s="3" t="s">
        <v>73</v>
      </c>
      <c r="D25" s="2"/>
      <c r="E25" s="25" t="s">
        <v>32</v>
      </c>
      <c r="F25" s="82" t="s">
        <v>77</v>
      </c>
      <c r="G25" s="82"/>
      <c r="H25" s="82"/>
      <c r="I25" s="16"/>
    </row>
    <row r="26" spans="1:9" ht="13.5" thickBot="1">
      <c r="A26" s="34" t="s">
        <v>9</v>
      </c>
      <c r="B26" s="3" t="s">
        <v>51</v>
      </c>
      <c r="C26" s="3" t="s">
        <v>68</v>
      </c>
      <c r="D26" s="2"/>
      <c r="E26" s="15"/>
      <c r="F26" s="5"/>
      <c r="G26" s="5"/>
      <c r="H26" s="5"/>
      <c r="I26" s="16"/>
    </row>
    <row r="27" spans="1:9" ht="13.5" thickTop="1">
      <c r="A27" s="34" t="s">
        <v>16</v>
      </c>
      <c r="B27" s="3" t="s">
        <v>52</v>
      </c>
      <c r="C27" s="3" t="s">
        <v>74</v>
      </c>
      <c r="D27" s="2"/>
      <c r="E27" s="51" t="s">
        <v>28</v>
      </c>
      <c r="F27" s="69" t="e">
        <f>VLOOKUP(E2,Sheet1!#REF!,21,FALSE)</f>
        <v>#REF!</v>
      </c>
      <c r="G27" s="69"/>
      <c r="H27" s="69"/>
      <c r="I27" s="70"/>
    </row>
    <row r="28" spans="1:9" ht="12.75">
      <c r="A28" s="34" t="s">
        <v>11</v>
      </c>
      <c r="B28" s="3" t="s">
        <v>53</v>
      </c>
      <c r="C28" s="3" t="s">
        <v>75</v>
      </c>
      <c r="D28" s="2"/>
      <c r="E28" s="28"/>
      <c r="F28" s="71"/>
      <c r="G28" s="71"/>
      <c r="H28" s="71"/>
      <c r="I28" s="72"/>
    </row>
    <row r="29" spans="1:9" ht="12.75">
      <c r="A29" s="35" t="s">
        <v>5</v>
      </c>
      <c r="B29" s="36" t="s">
        <v>54</v>
      </c>
      <c r="C29" s="36" t="s">
        <v>61</v>
      </c>
      <c r="D29" s="2"/>
      <c r="E29" s="28"/>
      <c r="F29" s="71"/>
      <c r="G29" s="71"/>
      <c r="H29" s="71"/>
      <c r="I29" s="72"/>
    </row>
    <row r="30" spans="1:9" ht="12.75">
      <c r="A30" s="39"/>
      <c r="B30" s="39"/>
      <c r="C30" s="39" t="s">
        <v>62</v>
      </c>
      <c r="D30" s="2"/>
      <c r="E30" s="28"/>
      <c r="F30" s="71"/>
      <c r="G30" s="71"/>
      <c r="H30" s="71"/>
      <c r="I30" s="72"/>
    </row>
    <row r="31" spans="1:9" ht="12.75">
      <c r="A31" s="39"/>
      <c r="B31" s="39"/>
      <c r="C31" s="39" t="s">
        <v>63</v>
      </c>
      <c r="D31" s="2"/>
      <c r="E31" s="28"/>
      <c r="F31" s="71"/>
      <c r="G31" s="71"/>
      <c r="H31" s="71"/>
      <c r="I31" s="72"/>
    </row>
    <row r="32" spans="1:9" ht="13.5" thickBot="1">
      <c r="A32" s="38"/>
      <c r="B32" s="38"/>
      <c r="C32" s="38" t="s">
        <v>64</v>
      </c>
      <c r="D32" s="2"/>
      <c r="E32" s="29"/>
      <c r="F32" s="73"/>
      <c r="G32" s="73"/>
      <c r="H32" s="73"/>
      <c r="I32" s="74"/>
    </row>
    <row r="33" spans="5:9" ht="13.5" thickTop="1">
      <c r="E33" s="41" t="s">
        <v>76</v>
      </c>
      <c r="F33" s="42"/>
      <c r="G33" s="43"/>
      <c r="H33" s="44"/>
      <c r="I33" s="45"/>
    </row>
    <row r="34" spans="5:9" ht="12.75">
      <c r="E34" s="23" t="s">
        <v>27</v>
      </c>
      <c r="F34" s="12" t="e">
        <f>VLOOKUP(E2,Sheet1!#REF!,19,FALSE)</f>
        <v>#REF!</v>
      </c>
      <c r="G34" s="13"/>
      <c r="H34" s="11" t="s">
        <v>27</v>
      </c>
      <c r="I34" s="24" t="e">
        <f>VLOOKUP(E2,Sheet1!#REF!,20,FALSE)</f>
        <v>#REF!</v>
      </c>
    </row>
    <row r="35" spans="5:9" ht="13.5" thickBot="1">
      <c r="E35" s="46" t="s">
        <v>17</v>
      </c>
      <c r="F35" s="47" t="e">
        <f>VLOOKUP(E2,Sheet1!#REF!,22,FALSE)</f>
        <v>#REF!</v>
      </c>
      <c r="G35" s="48"/>
      <c r="H35" s="49" t="s">
        <v>17</v>
      </c>
      <c r="I35" s="50" t="e">
        <f>VLOOKUP(E2,Sheet1!#REF!,23,FALSE)</f>
        <v>#REF!</v>
      </c>
    </row>
    <row r="36" spans="5:9" ht="13.5" thickTop="1">
      <c r="E36" s="4"/>
      <c r="F36" s="4"/>
      <c r="G36" s="4"/>
      <c r="H36" s="4"/>
      <c r="I36" s="4"/>
    </row>
    <row r="37" spans="5:9" ht="12.75">
      <c r="E37" s="4"/>
      <c r="F37" s="4"/>
      <c r="G37" s="4"/>
      <c r="H37" s="4"/>
      <c r="I37" s="4"/>
    </row>
    <row r="38" spans="5:9" ht="12.75">
      <c r="E38" s="4"/>
      <c r="F38" s="4"/>
      <c r="G38" s="4"/>
      <c r="H38" s="4"/>
      <c r="I38" s="4"/>
    </row>
    <row r="39" spans="5:9" ht="12.75">
      <c r="E39" s="4"/>
      <c r="F39" s="4"/>
      <c r="G39" s="4"/>
      <c r="H39" s="4"/>
      <c r="I39" s="4"/>
    </row>
    <row r="40" spans="5:9" ht="12.75">
      <c r="E40" s="4"/>
      <c r="F40" s="4"/>
      <c r="G40" s="4"/>
      <c r="H40" s="4"/>
      <c r="I40" s="4"/>
    </row>
    <row r="41" spans="5:9" ht="12.75">
      <c r="E41" s="4"/>
      <c r="F41" s="4"/>
      <c r="G41" s="4"/>
      <c r="H41" s="4"/>
      <c r="I41" s="4"/>
    </row>
    <row r="42" spans="5:9" ht="12.75">
      <c r="E42" s="4"/>
      <c r="F42" s="4"/>
      <c r="G42" s="4"/>
      <c r="H42" s="4"/>
      <c r="I42" s="4"/>
    </row>
    <row r="43" spans="5:9" ht="12.75">
      <c r="E43" s="4"/>
      <c r="F43" s="4"/>
      <c r="G43" s="4"/>
      <c r="H43" s="4"/>
      <c r="I43" s="4"/>
    </row>
    <row r="44" spans="5:9" ht="12.75">
      <c r="E44" s="4"/>
      <c r="F44" s="4"/>
      <c r="G44" s="4"/>
      <c r="H44" s="4"/>
      <c r="I44" s="4"/>
    </row>
    <row r="45" spans="5:9" ht="12.75">
      <c r="E45" s="4"/>
      <c r="F45" s="4"/>
      <c r="G45" s="4"/>
      <c r="H45" s="4"/>
      <c r="I45" s="4"/>
    </row>
    <row r="46" spans="5:9" ht="12.75">
      <c r="E46" s="4"/>
      <c r="F46" s="4"/>
      <c r="G46" s="4"/>
      <c r="H46" s="4"/>
      <c r="I46" s="4"/>
    </row>
    <row r="47" spans="5:9" ht="12.75">
      <c r="E47" s="4"/>
      <c r="F47" s="4"/>
      <c r="G47" s="4"/>
      <c r="H47" s="4"/>
      <c r="I47" s="4"/>
    </row>
    <row r="48" spans="5:9" ht="12.75">
      <c r="E48" s="4"/>
      <c r="F48" s="4"/>
      <c r="G48" s="4"/>
      <c r="H48" s="4"/>
      <c r="I48" s="4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pans="5:9" ht="12.75">
      <c r="E65" s="4"/>
      <c r="F65" s="4"/>
      <c r="G65" s="4"/>
      <c r="H65" s="4"/>
      <c r="I65" s="4"/>
    </row>
    <row r="66" spans="5:9" ht="12.75">
      <c r="E66" s="4"/>
      <c r="F66" s="4"/>
      <c r="G66" s="4"/>
      <c r="H66" s="4"/>
      <c r="I66" s="4"/>
    </row>
    <row r="67" spans="5:9" ht="12.75">
      <c r="E67" s="4"/>
      <c r="F67" s="4"/>
      <c r="G67" s="4"/>
      <c r="H67" s="4"/>
      <c r="I67" s="4"/>
    </row>
  </sheetData>
  <mergeCells count="14">
    <mergeCell ref="E1:I1"/>
    <mergeCell ref="F25:H25"/>
    <mergeCell ref="E5:F5"/>
    <mergeCell ref="H5:I5"/>
    <mergeCell ref="E7:F7"/>
    <mergeCell ref="H7:I7"/>
    <mergeCell ref="E2:I2"/>
    <mergeCell ref="E4:F4"/>
    <mergeCell ref="H4:I4"/>
    <mergeCell ref="F27:I32"/>
    <mergeCell ref="F18:H18"/>
    <mergeCell ref="F20:H20"/>
    <mergeCell ref="F23:H23"/>
    <mergeCell ref="F21:H21"/>
  </mergeCells>
  <dataValidations count="1">
    <dataValidation type="list" allowBlank="1" showInputMessage="1" showErrorMessage="1" sqref="E2:I2">
      <formula1>PODNE</formula1>
    </dataValidation>
  </dataValidations>
  <printOptions/>
  <pageMargins left="0.75" right="0.75" top="1" bottom="1" header="0.5" footer="0.5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 Israel Shipping Company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allouche.irene</dc:creator>
  <cp:keywords/>
  <dc:description/>
  <cp:lastModifiedBy>boisgontier</cp:lastModifiedBy>
  <cp:lastPrinted>2011-10-16T12:21:03Z</cp:lastPrinted>
  <dcterms:created xsi:type="dcterms:W3CDTF">2011-09-25T05:29:49Z</dcterms:created>
  <dcterms:modified xsi:type="dcterms:W3CDTF">2011-10-17T17:53:16Z</dcterms:modified>
  <cp:category/>
  <cp:version/>
  <cp:contentType/>
  <cp:contentStatus/>
</cp:coreProperties>
</file>